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JAZ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Lumki</author>
  </authors>
  <commentList>
    <comment ref="H11" authorId="0">
      <text>
        <r>
          <rPr>
            <b/>
            <sz val="9"/>
            <rFont val="Tahoma"/>
            <family val="0"/>
          </rPr>
          <t>Lumki:</t>
        </r>
        <r>
          <rPr>
            <sz val="9"/>
            <rFont val="Tahoma"/>
            <family val="0"/>
          </rPr>
          <t xml:space="preserve">
80% z odzysku
</t>
        </r>
      </text>
    </comment>
  </commentList>
</comments>
</file>

<file path=xl/sharedStrings.xml><?xml version="1.0" encoding="utf-8"?>
<sst xmlns="http://schemas.openxmlformats.org/spreadsheetml/2006/main" count="129" uniqueCount="50">
  <si>
    <t>Lokalizacja</t>
  </si>
  <si>
    <t>Roboty ziemne</t>
  </si>
  <si>
    <t>Strona</t>
  </si>
  <si>
    <t>Wykop</t>
  </si>
  <si>
    <t>Nasyp</t>
  </si>
  <si>
    <t xml:space="preserve"> [m2]</t>
  </si>
  <si>
    <t xml:space="preserve"> [m3]</t>
  </si>
  <si>
    <t>L.p</t>
  </si>
  <si>
    <t>RAZEM</t>
  </si>
  <si>
    <t>[m2]</t>
  </si>
  <si>
    <t>Zużycie na miejscu</t>
  </si>
  <si>
    <t xml:space="preserve"> [mb]</t>
  </si>
  <si>
    <t>1.</t>
  </si>
  <si>
    <t>2.</t>
  </si>
  <si>
    <t>3.</t>
  </si>
  <si>
    <t>4.</t>
  </si>
  <si>
    <t>5.</t>
  </si>
  <si>
    <t>6.</t>
  </si>
  <si>
    <t>7.</t>
  </si>
  <si>
    <t>-</t>
  </si>
  <si>
    <t>8.</t>
  </si>
  <si>
    <t>9.</t>
  </si>
  <si>
    <t>10.</t>
  </si>
  <si>
    <t>11.</t>
  </si>
  <si>
    <t>lewa</t>
  </si>
  <si>
    <t>prawa</t>
  </si>
  <si>
    <t>0+540,5</t>
  </si>
  <si>
    <t>Warstwa ścieralna z betonu asfaltowego gr. 4 cm</t>
  </si>
  <si>
    <t>Warstwa wiążąca z betonu asfaltowego grub. 5cm</t>
  </si>
  <si>
    <t>Brukowanie wlotów i wylotów przepustów</t>
  </si>
  <si>
    <t>WYKAZ ROBÓT NA ZJAZDACH</t>
  </si>
  <si>
    <t>0+045,0</t>
  </si>
  <si>
    <t>0+108,5</t>
  </si>
  <si>
    <t>0+357,5</t>
  </si>
  <si>
    <t>0+358,0</t>
  </si>
  <si>
    <t>0+406,5</t>
  </si>
  <si>
    <t>0+463,0</t>
  </si>
  <si>
    <t>0+542,0</t>
  </si>
  <si>
    <t>0+624,0</t>
  </si>
  <si>
    <t>0+663,5</t>
  </si>
  <si>
    <t>0+704,5</t>
  </si>
  <si>
    <t>Warstwa ścieralna z betonu asfaltowego gr. 5 cm</t>
  </si>
  <si>
    <t xml:space="preserve">Podbudowa z kruszywa naturalnego stabilizowanego mechanicznie gr. 20 cm </t>
  </si>
  <si>
    <t>Nawierzchnia z betonowej kostki brukowej grub. 8cm</t>
  </si>
  <si>
    <t>istn.</t>
  </si>
  <si>
    <t>zał. 6.</t>
  </si>
  <si>
    <t>Podsypka piaskowo-cementowa grub. 5cm</t>
  </si>
  <si>
    <t>ODC. OD KM 0+036 DO KM 0+725,75</t>
  </si>
  <si>
    <t xml:space="preserve">Krawężnik betonowy 15x30 cm </t>
  </si>
  <si>
    <r>
      <t xml:space="preserve">Przepusty z rur PEHD      </t>
    </r>
    <r>
      <rPr>
        <b/>
        <sz val="9"/>
        <rFont val="Symbol"/>
        <family val="1"/>
      </rPr>
      <t>f</t>
    </r>
    <r>
      <rPr>
        <b/>
        <sz val="9"/>
        <rFont val="Arial"/>
        <family val="2"/>
      </rPr>
      <t xml:space="preserve"> 40 cm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</si>
</sst>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0"/>
    <numFmt numFmtId="169" formatCode="0.000"/>
    <numFmt numFmtId="170" formatCode="[$-415]d\ mmmm\ yyyy"/>
    <numFmt numFmtId="171" formatCode="00\-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67" fontId="0" fillId="33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" fontId="0" fillId="34" borderId="0" xfId="0" applyNumberFormat="1" applyFont="1" applyFill="1" applyBorder="1" applyAlignment="1">
      <alignment horizontal="center" vertical="center" wrapText="1"/>
    </xf>
    <xf numFmtId="167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67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67" fontId="6" fillId="34" borderId="10" xfId="0" applyNumberFormat="1" applyFont="1" applyFill="1" applyBorder="1" applyAlignment="1">
      <alignment horizontal="center" vertical="top" wrapText="1"/>
    </xf>
    <xf numFmtId="167" fontId="0" fillId="34" borderId="0" xfId="0" applyNumberFormat="1" applyFont="1" applyFill="1" applyBorder="1" applyAlignment="1">
      <alignment horizontal="center" vertical="center" wrapText="1"/>
    </xf>
    <xf numFmtId="167" fontId="4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7" fontId="12" fillId="34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167" fontId="12" fillId="34" borderId="0" xfId="0" applyNumberFormat="1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>
      <alignment horizontal="center" wrapText="1"/>
    </xf>
    <xf numFmtId="167" fontId="6" fillId="0" borderId="10" xfId="0" applyNumberFormat="1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center"/>
    </xf>
    <xf numFmtId="167" fontId="6" fillId="34" borderId="10" xfId="0" applyNumberFormat="1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167" fontId="6" fillId="34" borderId="11" xfId="0" applyNumberFormat="1" applyFont="1" applyFill="1" applyBorder="1" applyAlignment="1">
      <alignment horizontal="center" vertical="top" wrapText="1"/>
    </xf>
    <xf numFmtId="167" fontId="6" fillId="34" borderId="12" xfId="0" applyNumberFormat="1" applyFont="1" applyFill="1" applyBorder="1" applyAlignment="1">
      <alignment horizontal="center" vertical="top" wrapText="1"/>
    </xf>
    <xf numFmtId="167" fontId="6" fillId="34" borderId="13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3.57421875" style="1" bestFit="1" customWidth="1"/>
    <col min="2" max="2" width="9.57421875" style="6" bestFit="1" customWidth="1"/>
    <col min="3" max="3" width="6.421875" style="6" bestFit="1" customWidth="1"/>
    <col min="4" max="5" width="11.00390625" style="8" customWidth="1"/>
    <col min="6" max="6" width="11.00390625" style="7" bestFit="1" customWidth="1"/>
    <col min="7" max="7" width="12.140625" style="7" customWidth="1"/>
    <col min="8" max="9" width="12.00390625" style="8" customWidth="1"/>
    <col min="10" max="10" width="6.57421875" style="8" bestFit="1" customWidth="1"/>
    <col min="11" max="11" width="6.00390625" style="8" bestFit="1" customWidth="1"/>
    <col min="12" max="12" width="7.421875" style="8" bestFit="1" customWidth="1"/>
    <col min="13" max="13" width="10.8515625" style="8" customWidth="1"/>
    <col min="14" max="14" width="10.00390625" style="8" customWidth="1"/>
    <col min="15" max="15" width="11.57421875" style="8" customWidth="1"/>
    <col min="16" max="16384" width="9.140625" style="1" customWidth="1"/>
  </cols>
  <sheetData>
    <row r="1" spans="1:15" ht="22.5" customHeight="1">
      <c r="A1" s="20"/>
      <c r="B1" s="21"/>
      <c r="C1" s="21"/>
      <c r="D1" s="22"/>
      <c r="E1" s="22"/>
      <c r="F1" s="23"/>
      <c r="G1" s="22"/>
      <c r="H1" s="22"/>
      <c r="I1" s="22"/>
      <c r="J1" s="22"/>
      <c r="K1" s="39"/>
      <c r="L1" s="39"/>
      <c r="M1" s="24"/>
      <c r="N1" s="24"/>
      <c r="O1" s="24" t="s">
        <v>45</v>
      </c>
    </row>
    <row r="2" spans="1:15" ht="19.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5"/>
      <c r="N2" s="25"/>
      <c r="O2" s="25"/>
    </row>
    <row r="3" spans="1:15" ht="19.5" customHeight="1">
      <c r="A3" s="25"/>
      <c r="B3" s="35" t="s">
        <v>47</v>
      </c>
      <c r="C3" s="35"/>
      <c r="D3" s="35"/>
      <c r="E3" s="35"/>
      <c r="F3" s="35"/>
      <c r="G3" s="35"/>
      <c r="H3" s="35"/>
      <c r="I3" s="35"/>
      <c r="J3" s="35"/>
      <c r="K3" s="35"/>
      <c r="L3" s="25"/>
      <c r="M3" s="25"/>
      <c r="N3" s="25"/>
      <c r="O3" s="25"/>
    </row>
    <row r="4" spans="1:15" ht="18">
      <c r="A4" s="26"/>
      <c r="B4" s="27"/>
      <c r="C4" s="27"/>
      <c r="D4" s="28"/>
      <c r="E4" s="28"/>
      <c r="F4" s="28"/>
      <c r="G4" s="28"/>
      <c r="H4" s="28"/>
      <c r="I4" s="28"/>
      <c r="J4" s="29"/>
      <c r="K4" s="29"/>
      <c r="L4" s="29"/>
      <c r="M4" s="29"/>
      <c r="N4" s="29"/>
      <c r="O4" s="29"/>
    </row>
    <row r="5" spans="1:15" s="2" customFormat="1" ht="15.75" customHeight="1">
      <c r="A5" s="42" t="s">
        <v>7</v>
      </c>
      <c r="B5" s="41" t="s">
        <v>0</v>
      </c>
      <c r="C5" s="42" t="s">
        <v>2</v>
      </c>
      <c r="D5" s="36"/>
      <c r="E5" s="37"/>
      <c r="F5" s="37"/>
      <c r="G5" s="37"/>
      <c r="H5" s="37"/>
      <c r="I5" s="38"/>
      <c r="J5" s="33" t="s">
        <v>1</v>
      </c>
      <c r="K5" s="33"/>
      <c r="L5" s="33"/>
      <c r="M5" s="33" t="s">
        <v>48</v>
      </c>
      <c r="N5" s="33" t="s">
        <v>49</v>
      </c>
      <c r="O5" s="32" t="s">
        <v>29</v>
      </c>
    </row>
    <row r="6" spans="1:15" s="2" customFormat="1" ht="84.75" customHeight="1">
      <c r="A6" s="42"/>
      <c r="B6" s="41"/>
      <c r="C6" s="42"/>
      <c r="D6" s="17" t="s">
        <v>41</v>
      </c>
      <c r="E6" s="17" t="s">
        <v>27</v>
      </c>
      <c r="F6" s="17" t="s">
        <v>28</v>
      </c>
      <c r="G6" s="17" t="s">
        <v>42</v>
      </c>
      <c r="H6" s="17" t="s">
        <v>43</v>
      </c>
      <c r="I6" s="17" t="s">
        <v>46</v>
      </c>
      <c r="J6" s="30" t="s">
        <v>3</v>
      </c>
      <c r="K6" s="30" t="s">
        <v>4</v>
      </c>
      <c r="L6" s="30" t="s">
        <v>10</v>
      </c>
      <c r="M6" s="33"/>
      <c r="N6" s="34"/>
      <c r="O6" s="32"/>
    </row>
    <row r="7" spans="1:15" s="2" customFormat="1" ht="12.75">
      <c r="A7" s="15" t="s">
        <v>19</v>
      </c>
      <c r="B7" s="15" t="s">
        <v>19</v>
      </c>
      <c r="C7" s="15" t="s">
        <v>19</v>
      </c>
      <c r="D7" s="4" t="s">
        <v>5</v>
      </c>
      <c r="E7" s="4" t="s">
        <v>5</v>
      </c>
      <c r="F7" s="4" t="s">
        <v>9</v>
      </c>
      <c r="G7" s="4" t="s">
        <v>9</v>
      </c>
      <c r="H7" s="4" t="s">
        <v>5</v>
      </c>
      <c r="I7" s="4" t="s">
        <v>5</v>
      </c>
      <c r="J7" s="4" t="s">
        <v>6</v>
      </c>
      <c r="K7" s="4" t="s">
        <v>6</v>
      </c>
      <c r="L7" s="4" t="s">
        <v>6</v>
      </c>
      <c r="M7" s="4" t="s">
        <v>11</v>
      </c>
      <c r="N7" s="4" t="s">
        <v>11</v>
      </c>
      <c r="O7" s="4" t="s">
        <v>5</v>
      </c>
    </row>
    <row r="8" spans="1:15" ht="15" customHeight="1">
      <c r="A8" s="3" t="s">
        <v>12</v>
      </c>
      <c r="B8" s="3" t="s">
        <v>31</v>
      </c>
      <c r="C8" s="16" t="s">
        <v>24</v>
      </c>
      <c r="D8" s="4">
        <v>23</v>
      </c>
      <c r="E8" s="4" t="s">
        <v>19</v>
      </c>
      <c r="F8" s="4" t="s">
        <v>19</v>
      </c>
      <c r="G8" s="4">
        <f>D8*1.03</f>
        <v>23.69</v>
      </c>
      <c r="H8" s="4" t="s">
        <v>19</v>
      </c>
      <c r="I8" s="4" t="s">
        <v>19</v>
      </c>
      <c r="J8" s="4">
        <f>0.15*4</f>
        <v>0.6</v>
      </c>
      <c r="K8" s="4">
        <v>20.2</v>
      </c>
      <c r="L8" s="4">
        <f>MIN(J8:K8)</f>
        <v>0.6</v>
      </c>
      <c r="M8" s="4" t="s">
        <v>19</v>
      </c>
      <c r="N8" s="4">
        <v>12</v>
      </c>
      <c r="O8" s="4">
        <v>6</v>
      </c>
    </row>
    <row r="9" spans="1:15" ht="15" customHeight="1">
      <c r="A9" s="3" t="s">
        <v>13</v>
      </c>
      <c r="B9" s="3" t="s">
        <v>32</v>
      </c>
      <c r="C9" s="16" t="s">
        <v>25</v>
      </c>
      <c r="D9" s="4" t="s">
        <v>19</v>
      </c>
      <c r="E9" s="4">
        <v>36.7</v>
      </c>
      <c r="F9" s="4">
        <f>E9</f>
        <v>36.7</v>
      </c>
      <c r="G9" s="4">
        <f>F9</f>
        <v>36.7</v>
      </c>
      <c r="H9" s="4" t="s">
        <v>19</v>
      </c>
      <c r="I9" s="4" t="s">
        <v>19</v>
      </c>
      <c r="J9" s="4">
        <f>0.15*5.5</f>
        <v>0.825</v>
      </c>
      <c r="K9" s="4">
        <f>0.44*5.4</f>
        <v>2.3760000000000003</v>
      </c>
      <c r="L9" s="4">
        <f aca="true" t="shared" si="0" ref="L9:L18">MIN(J9:K9)</f>
        <v>0.825</v>
      </c>
      <c r="M9" s="4">
        <f>34</f>
        <v>34</v>
      </c>
      <c r="N9" s="4" t="s">
        <v>19</v>
      </c>
      <c r="O9" s="4" t="s">
        <v>19</v>
      </c>
    </row>
    <row r="10" spans="1:15" ht="15" customHeight="1">
      <c r="A10" s="3" t="s">
        <v>14</v>
      </c>
      <c r="B10" s="3" t="s">
        <v>33</v>
      </c>
      <c r="C10" s="16" t="s">
        <v>25</v>
      </c>
      <c r="D10" s="4">
        <f>33.1*1.08</f>
        <v>35.748000000000005</v>
      </c>
      <c r="E10" s="4" t="s">
        <v>19</v>
      </c>
      <c r="F10" s="4" t="s">
        <v>19</v>
      </c>
      <c r="G10" s="4">
        <f>D10</f>
        <v>35.748000000000005</v>
      </c>
      <c r="H10" s="4" t="s">
        <v>19</v>
      </c>
      <c r="I10" s="4" t="s">
        <v>19</v>
      </c>
      <c r="J10" s="4">
        <f>0.27*4</f>
        <v>1.08</v>
      </c>
      <c r="K10" s="4">
        <f>0.1*5</f>
        <v>0.5</v>
      </c>
      <c r="L10" s="4">
        <f t="shared" si="0"/>
        <v>0.5</v>
      </c>
      <c r="M10" s="4">
        <f>(24+8.6)*1.06</f>
        <v>34.556000000000004</v>
      </c>
      <c r="N10" s="4" t="s">
        <v>19</v>
      </c>
      <c r="O10" s="4" t="s">
        <v>19</v>
      </c>
    </row>
    <row r="11" spans="1:15" ht="15" customHeight="1">
      <c r="A11" s="3" t="s">
        <v>15</v>
      </c>
      <c r="B11" s="3" t="s">
        <v>34</v>
      </c>
      <c r="C11" s="16" t="s">
        <v>24</v>
      </c>
      <c r="D11" s="4" t="s">
        <v>19</v>
      </c>
      <c r="E11" s="4" t="s">
        <v>19</v>
      </c>
      <c r="F11" s="4" t="s">
        <v>19</v>
      </c>
      <c r="G11" s="4">
        <v>29</v>
      </c>
      <c r="H11" s="4">
        <f>29*0.2</f>
        <v>5.800000000000001</v>
      </c>
      <c r="I11" s="4">
        <v>29</v>
      </c>
      <c r="J11" s="4">
        <v>0.5</v>
      </c>
      <c r="K11" s="4">
        <v>0.5</v>
      </c>
      <c r="L11" s="4">
        <f t="shared" si="0"/>
        <v>0.5</v>
      </c>
      <c r="M11" s="4">
        <f>29.5*1.06</f>
        <v>31.270000000000003</v>
      </c>
      <c r="N11" s="4" t="s">
        <v>44</v>
      </c>
      <c r="O11" s="4" t="s">
        <v>19</v>
      </c>
    </row>
    <row r="12" spans="1:15" ht="15" customHeight="1">
      <c r="A12" s="3" t="s">
        <v>16</v>
      </c>
      <c r="B12" s="3" t="s">
        <v>35</v>
      </c>
      <c r="C12" s="16" t="s">
        <v>24</v>
      </c>
      <c r="D12" s="4">
        <f>27.5*1.04</f>
        <v>28.6</v>
      </c>
      <c r="E12" s="4">
        <f>112*1.03</f>
        <v>115.36</v>
      </c>
      <c r="F12" s="4">
        <f>E12*1.01</f>
        <v>116.5136</v>
      </c>
      <c r="G12" s="4">
        <f>F12*1.01+D12*1.02</f>
        <v>146.850736</v>
      </c>
      <c r="H12" s="4" t="s">
        <v>19</v>
      </c>
      <c r="I12" s="4" t="s">
        <v>19</v>
      </c>
      <c r="J12" s="4">
        <f>1.5*5.5</f>
        <v>8.25</v>
      </c>
      <c r="K12" s="4">
        <v>0.5</v>
      </c>
      <c r="L12" s="4">
        <f t="shared" si="0"/>
        <v>0.5</v>
      </c>
      <c r="M12" s="4" t="s">
        <v>19</v>
      </c>
      <c r="N12" s="4" t="s">
        <v>44</v>
      </c>
      <c r="O12" s="4" t="s">
        <v>19</v>
      </c>
    </row>
    <row r="13" spans="1:15" ht="15" customHeight="1">
      <c r="A13" s="3" t="s">
        <v>17</v>
      </c>
      <c r="B13" s="3" t="s">
        <v>36</v>
      </c>
      <c r="C13" s="16" t="s">
        <v>25</v>
      </c>
      <c r="D13" s="4">
        <f>63.4*1.04</f>
        <v>65.936</v>
      </c>
      <c r="E13" s="4" t="s">
        <v>19</v>
      </c>
      <c r="F13" s="4" t="s">
        <v>19</v>
      </c>
      <c r="G13" s="4">
        <f>D13</f>
        <v>65.936</v>
      </c>
      <c r="H13" s="4" t="s">
        <v>19</v>
      </c>
      <c r="I13" s="4" t="s">
        <v>19</v>
      </c>
      <c r="J13" s="4">
        <f>1.45*6</f>
        <v>8.7</v>
      </c>
      <c r="K13" s="4">
        <v>0.5</v>
      </c>
      <c r="L13" s="4">
        <f t="shared" si="0"/>
        <v>0.5</v>
      </c>
      <c r="M13" s="4">
        <f>39.8*1.06</f>
        <v>42.188</v>
      </c>
      <c r="N13" s="4" t="s">
        <v>19</v>
      </c>
      <c r="O13" s="4" t="s">
        <v>19</v>
      </c>
    </row>
    <row r="14" spans="1:15" ht="15" customHeight="1">
      <c r="A14" s="3" t="s">
        <v>18</v>
      </c>
      <c r="B14" s="3" t="s">
        <v>26</v>
      </c>
      <c r="C14" s="16" t="s">
        <v>25</v>
      </c>
      <c r="D14" s="4">
        <v>41.7</v>
      </c>
      <c r="E14" s="4" t="s">
        <v>19</v>
      </c>
      <c r="F14" s="4" t="s">
        <v>19</v>
      </c>
      <c r="G14" s="4">
        <f>D14*1.01</f>
        <v>42.117000000000004</v>
      </c>
      <c r="H14" s="4" t="s">
        <v>19</v>
      </c>
      <c r="I14" s="4" t="s">
        <v>19</v>
      </c>
      <c r="J14" s="4">
        <f>0.66*5.5</f>
        <v>3.6300000000000003</v>
      </c>
      <c r="K14" s="4">
        <v>0.5</v>
      </c>
      <c r="L14" s="4">
        <f t="shared" si="0"/>
        <v>0.5</v>
      </c>
      <c r="M14" s="4">
        <v>9.5</v>
      </c>
      <c r="N14" s="4" t="s">
        <v>19</v>
      </c>
      <c r="O14" s="4" t="s">
        <v>19</v>
      </c>
    </row>
    <row r="15" spans="1:15" ht="15" customHeight="1">
      <c r="A15" s="3" t="s">
        <v>20</v>
      </c>
      <c r="B15" s="3" t="s">
        <v>37</v>
      </c>
      <c r="C15" s="16" t="s">
        <v>24</v>
      </c>
      <c r="D15" s="4">
        <v>30</v>
      </c>
      <c r="E15" s="4" t="s">
        <v>19</v>
      </c>
      <c r="F15" s="4" t="s">
        <v>19</v>
      </c>
      <c r="G15" s="4">
        <f>D15*1.02</f>
        <v>30.6</v>
      </c>
      <c r="H15" s="4" t="s">
        <v>19</v>
      </c>
      <c r="I15" s="4" t="s">
        <v>19</v>
      </c>
      <c r="J15" s="4">
        <v>0.3</v>
      </c>
      <c r="K15" s="4">
        <f>0.3*5</f>
        <v>1.5</v>
      </c>
      <c r="L15" s="4">
        <f t="shared" si="0"/>
        <v>0.3</v>
      </c>
      <c r="M15" s="4" t="s">
        <v>19</v>
      </c>
      <c r="N15" s="4">
        <v>9.5</v>
      </c>
      <c r="O15" s="4">
        <v>6</v>
      </c>
    </row>
    <row r="16" spans="1:15" ht="15" customHeight="1">
      <c r="A16" s="3" t="s">
        <v>21</v>
      </c>
      <c r="B16" s="3" t="s">
        <v>38</v>
      </c>
      <c r="C16" s="16" t="s">
        <v>24</v>
      </c>
      <c r="D16" s="4">
        <v>34</v>
      </c>
      <c r="E16" s="4" t="s">
        <v>19</v>
      </c>
      <c r="F16" s="4" t="s">
        <v>19</v>
      </c>
      <c r="G16" s="4">
        <f>D16*1.02</f>
        <v>34.68</v>
      </c>
      <c r="H16" s="4" t="s">
        <v>19</v>
      </c>
      <c r="I16" s="4" t="s">
        <v>19</v>
      </c>
      <c r="J16" s="4">
        <f>1.14*5.8</f>
        <v>6.611999999999999</v>
      </c>
      <c r="K16" s="4">
        <v>0.3</v>
      </c>
      <c r="L16" s="4">
        <f t="shared" si="0"/>
        <v>0.3</v>
      </c>
      <c r="M16" s="4" t="s">
        <v>19</v>
      </c>
      <c r="N16" s="4">
        <v>9</v>
      </c>
      <c r="O16" s="4">
        <v>6</v>
      </c>
    </row>
    <row r="17" spans="1:15" ht="15" customHeight="1">
      <c r="A17" s="3" t="s">
        <v>22</v>
      </c>
      <c r="B17" s="3" t="s">
        <v>39</v>
      </c>
      <c r="C17" s="16" t="s">
        <v>25</v>
      </c>
      <c r="D17" s="4" t="s">
        <v>19</v>
      </c>
      <c r="E17" s="4">
        <f>51.5*1.02</f>
        <v>52.53</v>
      </c>
      <c r="F17" s="4">
        <f>E17*1.01</f>
        <v>53.0553</v>
      </c>
      <c r="G17" s="4">
        <f>F17*1.01</f>
        <v>53.585853</v>
      </c>
      <c r="H17" s="4" t="s">
        <v>19</v>
      </c>
      <c r="I17" s="4" t="s">
        <v>19</v>
      </c>
      <c r="J17" s="4">
        <v>0.3</v>
      </c>
      <c r="K17" s="4">
        <f>1.7*5.8</f>
        <v>9.86</v>
      </c>
      <c r="L17" s="4">
        <f t="shared" si="0"/>
        <v>0.3</v>
      </c>
      <c r="M17" s="4" t="s">
        <v>19</v>
      </c>
      <c r="N17" s="4">
        <v>12</v>
      </c>
      <c r="O17" s="4">
        <v>6</v>
      </c>
    </row>
    <row r="18" spans="1:15" ht="15" customHeight="1">
      <c r="A18" s="3" t="s">
        <v>23</v>
      </c>
      <c r="B18" s="3" t="s">
        <v>40</v>
      </c>
      <c r="C18" s="16" t="s">
        <v>25</v>
      </c>
      <c r="D18" s="4" t="s">
        <v>19</v>
      </c>
      <c r="E18" s="4">
        <f>70.2*1.02</f>
        <v>71.604</v>
      </c>
      <c r="F18" s="19" t="s">
        <v>19</v>
      </c>
      <c r="G18" s="19" t="s">
        <v>19</v>
      </c>
      <c r="H18" s="4" t="s">
        <v>19</v>
      </c>
      <c r="I18" s="4" t="s">
        <v>19</v>
      </c>
      <c r="J18" s="4">
        <v>0.2</v>
      </c>
      <c r="K18" s="19" t="s">
        <v>19</v>
      </c>
      <c r="L18" s="4">
        <f t="shared" si="0"/>
        <v>0.2</v>
      </c>
      <c r="M18" s="4" t="s">
        <v>19</v>
      </c>
      <c r="N18" s="4" t="s">
        <v>19</v>
      </c>
      <c r="O18" s="4" t="s">
        <v>19</v>
      </c>
    </row>
    <row r="19" spans="1:15" s="5" customFormat="1" ht="15.75" customHeight="1">
      <c r="A19" s="40" t="s">
        <v>8</v>
      </c>
      <c r="B19" s="40"/>
      <c r="C19" s="40"/>
      <c r="D19" s="31">
        <f aca="true" t="shared" si="1" ref="D19:I19">SUM(D8:D18)</f>
        <v>258.98400000000004</v>
      </c>
      <c r="E19" s="31">
        <f t="shared" si="1"/>
        <v>276.194</v>
      </c>
      <c r="F19" s="31">
        <f t="shared" si="1"/>
        <v>206.26889999999997</v>
      </c>
      <c r="G19" s="31">
        <f t="shared" si="1"/>
        <v>498.9075890000001</v>
      </c>
      <c r="H19" s="31">
        <f t="shared" si="1"/>
        <v>5.800000000000001</v>
      </c>
      <c r="I19" s="31">
        <f t="shared" si="1"/>
        <v>29</v>
      </c>
      <c r="J19" s="31">
        <f aca="true" t="shared" si="2" ref="J19:O19">SUM(J8:J18)</f>
        <v>30.996999999999996</v>
      </c>
      <c r="K19" s="31">
        <f t="shared" si="2"/>
        <v>36.736000000000004</v>
      </c>
      <c r="L19" s="31">
        <f t="shared" si="2"/>
        <v>5.0249999999999995</v>
      </c>
      <c r="M19" s="31">
        <f t="shared" si="2"/>
        <v>151.514</v>
      </c>
      <c r="N19" s="31">
        <f t="shared" si="2"/>
        <v>42.5</v>
      </c>
      <c r="O19" s="31">
        <f t="shared" si="2"/>
        <v>24</v>
      </c>
    </row>
    <row r="20" spans="1:15" s="5" customFormat="1" ht="15.75" customHeight="1">
      <c r="A20" s="9"/>
      <c r="B20" s="9"/>
      <c r="C20" s="9"/>
      <c r="D20" s="10"/>
      <c r="E20" s="18"/>
      <c r="F20" s="10"/>
      <c r="G20" s="10"/>
      <c r="H20" s="18"/>
      <c r="I20" s="18"/>
      <c r="J20" s="14"/>
      <c r="K20" s="14"/>
      <c r="L20" s="14"/>
      <c r="M20" s="14"/>
      <c r="N20" s="14"/>
      <c r="O20" s="14"/>
    </row>
    <row r="21" spans="1:15" s="5" customFormat="1" ht="15.75" customHeight="1">
      <c r="A21" s="9"/>
      <c r="B21" s="9"/>
      <c r="C21" s="9"/>
      <c r="D21" s="10"/>
      <c r="E21" s="18"/>
      <c r="F21" s="10"/>
      <c r="G21" s="10"/>
      <c r="H21" s="18"/>
      <c r="I21" s="18"/>
      <c r="J21" s="14"/>
      <c r="K21" s="14"/>
      <c r="L21" s="14"/>
      <c r="M21" s="14"/>
      <c r="N21" s="14"/>
      <c r="O21" s="14"/>
    </row>
    <row r="22" spans="1:9" ht="15.75" customHeight="1">
      <c r="A22" s="11"/>
      <c r="B22" s="13"/>
      <c r="C22" s="13"/>
      <c r="D22" s="12"/>
      <c r="E22" s="12"/>
      <c r="F22" s="12"/>
      <c r="G22" s="12"/>
      <c r="H22" s="12"/>
      <c r="I22" s="12"/>
    </row>
    <row r="23" spans="1:15" ht="15.75" customHeight="1">
      <c r="A23" s="9"/>
      <c r="B23" s="9"/>
      <c r="C23" s="9"/>
      <c r="D23" s="10"/>
      <c r="E23" s="18"/>
      <c r="F23" s="10"/>
      <c r="G23" s="10"/>
      <c r="H23" s="18"/>
      <c r="I23" s="18"/>
      <c r="J23" s="14"/>
      <c r="K23" s="14"/>
      <c r="L23" s="14"/>
      <c r="M23" s="14"/>
      <c r="N23" s="14"/>
      <c r="O23" s="14"/>
    </row>
    <row r="24" spans="1:15" ht="15.75" customHeight="1">
      <c r="A24" s="9"/>
      <c r="B24" s="9"/>
      <c r="C24" s="9"/>
      <c r="D24" s="10"/>
      <c r="E24" s="18"/>
      <c r="F24" s="10"/>
      <c r="G24" s="10"/>
      <c r="H24" s="18"/>
      <c r="I24" s="18"/>
      <c r="J24" s="14"/>
      <c r="K24" s="14"/>
      <c r="L24" s="14"/>
      <c r="M24" s="14"/>
      <c r="N24" s="14"/>
      <c r="O24" s="14"/>
    </row>
    <row r="25" spans="1:15" ht="15.75" customHeight="1">
      <c r="A25" s="9"/>
      <c r="B25" s="9"/>
      <c r="C25" s="9"/>
      <c r="D25" s="10"/>
      <c r="E25" s="18"/>
      <c r="F25" s="10"/>
      <c r="G25" s="10"/>
      <c r="H25" s="18"/>
      <c r="I25" s="18"/>
      <c r="J25" s="14"/>
      <c r="K25" s="14"/>
      <c r="L25" s="14"/>
      <c r="M25" s="14"/>
      <c r="N25" s="14"/>
      <c r="O25" s="14"/>
    </row>
    <row r="26" spans="1:15" ht="15.75" customHeight="1">
      <c r="A26" s="9"/>
      <c r="B26" s="9"/>
      <c r="C26" s="9"/>
      <c r="D26" s="10"/>
      <c r="E26" s="18"/>
      <c r="F26" s="10"/>
      <c r="G26" s="10"/>
      <c r="H26" s="18"/>
      <c r="I26" s="18"/>
      <c r="J26" s="14"/>
      <c r="K26" s="14"/>
      <c r="L26" s="14"/>
      <c r="M26" s="14"/>
      <c r="N26" s="14"/>
      <c r="O26" s="14"/>
    </row>
    <row r="27" spans="2:15" s="11" customFormat="1" ht="12.75">
      <c r="B27" s="13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s="11" customFormat="1" ht="12.75">
      <c r="B28" s="1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s="11" customFormat="1" ht="12.75"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s="11" customFormat="1" ht="12.75"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s="11" customFormat="1" ht="12.75"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s="11" customFormat="1" ht="12.75">
      <c r="B32" s="13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s="11" customFormat="1" ht="12.75">
      <c r="B33" s="13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s="11" customFormat="1" ht="12.75">
      <c r="B34" s="1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s="11" customFormat="1" ht="12.75">
      <c r="B35" s="13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s="11" customFormat="1" ht="12.75"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s="11" customFormat="1" ht="12.75"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s="11" customFormat="1" ht="12.75"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s="11" customFormat="1" ht="12.75"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s="11" customFormat="1" ht="12.75"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15" s="11" customFormat="1" ht="12.75"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s="11" customFormat="1" ht="12.75"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s="11" customFormat="1" ht="12.75"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s="11" customFormat="1" ht="12.75"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5" s="11" customFormat="1" ht="12.75"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2:15" s="11" customFormat="1" ht="12.75"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s="11" customFormat="1" ht="12.75">
      <c r="B47" s="13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s="11" customFormat="1" ht="12.75"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s="11" customFormat="1" ht="12.75">
      <c r="B49" s="13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2:15" s="11" customFormat="1" ht="12.75">
      <c r="B50" s="13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2:15" s="11" customFormat="1" ht="12.75"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2:15" s="11" customFormat="1" ht="12.75"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2:15" s="11" customFormat="1" ht="12.75"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2:15" s="11" customFormat="1" ht="12.75">
      <c r="B54" s="13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2:15" s="11" customFormat="1" ht="12.75">
      <c r="B55" s="13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2:15" s="11" customFormat="1" ht="12.75">
      <c r="B56" s="13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2:15" s="11" customFormat="1" ht="12.75"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2:15" s="11" customFormat="1" ht="12.75">
      <c r="B58" s="13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2:15" s="11" customFormat="1" ht="12.75">
      <c r="B59" s="13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5" s="11" customFormat="1" ht="12.75"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5" s="11" customFormat="1" ht="12.75">
      <c r="B61" s="13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2:15" s="11" customFormat="1" ht="12.75">
      <c r="B62" s="13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2:15" s="11" customFormat="1" ht="12.75"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s="11" customFormat="1" ht="12.75">
      <c r="B64" s="13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5" s="11" customFormat="1" ht="12.75">
      <c r="B65" s="13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2:15" s="11" customFormat="1" ht="12.75"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2:15" s="11" customFormat="1" ht="12.75">
      <c r="B67" s="13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2:15" s="11" customFormat="1" ht="12.75">
      <c r="B68" s="13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15" s="11" customFormat="1" ht="12.75"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2:15" s="11" customFormat="1" ht="12.75"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2:15" s="11" customFormat="1" ht="12.75"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2:15" s="11" customFormat="1" ht="12.75"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2:15" s="11" customFormat="1" ht="12.75"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2:15" s="11" customFormat="1" ht="12.75"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2:15" s="11" customFormat="1" ht="12.75">
      <c r="B75" s="13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2:15" s="11" customFormat="1" ht="12.75"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2:15" s="11" customFormat="1" ht="12.75">
      <c r="B77" s="13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2:15" s="11" customFormat="1" ht="12.75"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2:15" s="11" customFormat="1" ht="12.75"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2:15" s="11" customFormat="1" ht="12.75">
      <c r="B80" s="13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2:15" s="11" customFormat="1" ht="12.75"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2:15" s="11" customFormat="1" ht="12.75">
      <c r="B82" s="13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2:15" s="11" customFormat="1" ht="12.75"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2:15" s="11" customFormat="1" ht="12.75">
      <c r="B84" s="13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2:15" s="11" customFormat="1" ht="12.75"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2:15" s="11" customFormat="1" ht="12.75">
      <c r="B86" s="13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2:15" s="11" customFormat="1" ht="12.75"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2:15" s="11" customFormat="1" ht="12.75">
      <c r="B88" s="13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2:15" s="11" customFormat="1" ht="12.75">
      <c r="B89" s="13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2:15" s="11" customFormat="1" ht="12.75">
      <c r="B90" s="13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2:15" s="11" customFormat="1" ht="12.75"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</sheetData>
  <sheetProtection/>
  <mergeCells count="12">
    <mergeCell ref="K1:L1"/>
    <mergeCell ref="A2:L2"/>
    <mergeCell ref="A19:C19"/>
    <mergeCell ref="B5:B6"/>
    <mergeCell ref="C5:C6"/>
    <mergeCell ref="A5:A6"/>
    <mergeCell ref="O5:O6"/>
    <mergeCell ref="J5:L5"/>
    <mergeCell ref="N5:N6"/>
    <mergeCell ref="B3:K3"/>
    <mergeCell ref="M5:M6"/>
    <mergeCell ref="D5:I5"/>
  </mergeCells>
  <printOptions horizontalCentered="1"/>
  <pageMargins left="0.1968503937007874" right="0.1968503937007874" top="0.984251968503937" bottom="0.1968503937007874" header="0.1968503937007874" footer="0.4330708661417323"/>
  <pageSetup horizontalDpi="600" verticalDpi="600" orientation="landscape" paperSize="9" r:id="rId3"/>
  <colBreaks count="1" manualBreakCount="1">
    <brk id="22" max="11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Drotech Spółka z o.o.</dc:creator>
  <cp:keywords/>
  <dc:description/>
  <cp:lastModifiedBy>ela</cp:lastModifiedBy>
  <cp:lastPrinted>2016-05-16T13:28:25Z</cp:lastPrinted>
  <dcterms:created xsi:type="dcterms:W3CDTF">2004-11-08T09:04:29Z</dcterms:created>
  <dcterms:modified xsi:type="dcterms:W3CDTF">2016-08-04T17:46:17Z</dcterms:modified>
  <cp:category/>
  <cp:version/>
  <cp:contentType/>
  <cp:contentStatus/>
</cp:coreProperties>
</file>